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970" windowWidth="15330" windowHeight="4755" tabRatio="673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Sheet'!$A$1:$F$64</definedName>
    <definedName name="_xlnm.Print_Area" localSheetId="3">'Cash Flow'!$A$1:$G$40</definedName>
    <definedName name="_xlnm.Print_Area" localSheetId="2">'Equity'!$A$1:$J$43</definedName>
    <definedName name="_xlnm.Print_Area" localSheetId="0">'Income Statement'!$A$1:$G$46</definedName>
  </definedNames>
  <calcPr fullCalcOnLoad="1"/>
</workbook>
</file>

<file path=xl/sharedStrings.xml><?xml version="1.0" encoding="utf-8"?>
<sst xmlns="http://schemas.openxmlformats.org/spreadsheetml/2006/main" count="134" uniqueCount="109">
  <si>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</si>
  <si>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</si>
  <si>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</si>
  <si>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</si>
  <si>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</si>
  <si>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</si>
  <si>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</si>
  <si>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</si>
  <si>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</si>
  <si>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</si>
  <si>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</si>
  <si>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</si>
  <si>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</si>
  <si>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</si>
  <si>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</si>
  <si>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</si>
  <si>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</si>
  <si>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</si>
  <si>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</si>
  <si>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</si>
  <si>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</si>
  <si>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</si>
  <si>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</si>
  <si>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</si>
  <si>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</si>
  <si>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</si>
  <si>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</si>
  <si>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</si>
  <si>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</si>
  <si>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</si>
  <si>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</si>
  <si>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</si>
  <si>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</si>
  <si>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</si>
  <si>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</si>
  <si>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</si>
  <si>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</si>
  <si>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</si>
  <si>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</si>
  <si>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</si>
  <si>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</si>
  <si>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</si>
  <si>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</si>
  <si>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</si>
  <si>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</si>
  <si>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</si>
  <si>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</si>
  <si>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</si>
  <si>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</si>
  <si>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</si>
  <si>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</si>
  <si>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</si>
  <si>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</si>
  <si>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</si>
  <si>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</si>
  <si>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</si>
  <si>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</si>
  <si>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</si>
  <si>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</si>
  <si>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</si>
  <si>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</si>
  <si>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</si>
  <si>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</si>
  <si>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</si>
  <si>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</si>
  <si>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</si>
  <si>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</si>
  <si>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</si>
  <si>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</si>
  <si>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</si>
  <si>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</si>
  <si>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</si>
  <si>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</si>
  <si>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</si>
  <si>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</si>
  <si>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</si>
  <si>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</si>
  <si>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</si>
  <si>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</si>
  <si>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Foreign exchange translation difference</t>
  </si>
  <si>
    <t>Net cash generated from operating activities</t>
  </si>
  <si>
    <t>Net cash used in financing activities</t>
  </si>
  <si>
    <t>Operating profit</t>
  </si>
  <si>
    <t>Profit before tax</t>
  </si>
  <si>
    <t>Net profit  for the period</t>
  </si>
  <si>
    <t>Net cash used in investing activities</t>
  </si>
  <si>
    <t>Earnings</t>
  </si>
  <si>
    <t>At 1 January 2008</t>
  </si>
  <si>
    <t xml:space="preserve"> Report for the year ended 31 December 2008)</t>
  </si>
  <si>
    <t>31 December 2008</t>
  </si>
  <si>
    <t>Assets classified as held for sale</t>
  </si>
  <si>
    <t xml:space="preserve">  Financial Report for the year ended 31 December 2008)</t>
  </si>
  <si>
    <t>At 1 January 2009</t>
  </si>
  <si>
    <t xml:space="preserve">  Report for the year ended 31 December 2008)</t>
  </si>
  <si>
    <t>Net (decrease) / increase in cash and cash equivalents</t>
  </si>
  <si>
    <r>
      <t>for the six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June 2009</t>
    </r>
  </si>
  <si>
    <r>
      <t>For the six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June 2009</t>
    </r>
  </si>
  <si>
    <t>30 June</t>
  </si>
  <si>
    <t>As at 30 June 2009</t>
  </si>
  <si>
    <t>For the six months ended 30 June 2009</t>
  </si>
  <si>
    <t>6 months ended 30 June 2008</t>
  </si>
  <si>
    <t>At 30 June 2008</t>
  </si>
  <si>
    <t>6 months ended 30 June 2009</t>
  </si>
  <si>
    <t>At 30 June 2009</t>
  </si>
  <si>
    <t>30 June 2008</t>
  </si>
  <si>
    <t>30 June 2009</t>
  </si>
  <si>
    <t>Dividend</t>
  </si>
  <si>
    <t xml:space="preserve">   for the year ended 31 December 2008)</t>
  </si>
  <si>
    <t xml:space="preserve">(The Condensed Consolidated Statement of Changes in Equity should be read in conjunction with the Annual Financial Report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</si>
</sst>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2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2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203" fontId="6" fillId="0" borderId="0" xfId="15" applyFont="1" applyFill="1" applyBorder="1" applyAlignment="1">
      <alignment horizontal="right"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6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>
      <alignment horizontal="right"/>
    </xf>
    <xf numFmtId="216" fontId="2" fillId="0" borderId="0" xfId="15" applyNumberFormat="1" applyFont="1" applyFill="1" applyBorder="1" applyAlignment="1">
      <alignment horizontal="right"/>
    </xf>
    <xf numFmtId="216" fontId="2" fillId="0" borderId="0" xfId="0" applyNumberFormat="1" applyFont="1" applyFill="1" applyBorder="1" applyAlignment="1">
      <alignment/>
    </xf>
    <xf numFmtId="216" fontId="2" fillId="0" borderId="0" xfId="15" applyNumberFormat="1" applyFont="1" applyFill="1" applyBorder="1" applyAlignment="1">
      <alignment horizontal="right"/>
    </xf>
    <xf numFmtId="216" fontId="2" fillId="0" borderId="2" xfId="15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/>
    </xf>
    <xf numFmtId="216" fontId="2" fillId="0" borderId="4" xfId="15" applyNumberFormat="1" applyFont="1" applyFill="1" applyBorder="1" applyAlignment="1">
      <alignment horizontal="right"/>
    </xf>
    <xf numFmtId="216" fontId="2" fillId="0" borderId="0" xfId="15" applyNumberFormat="1" applyFont="1" applyFill="1" applyBorder="1" applyAlignment="1">
      <alignment/>
    </xf>
    <xf numFmtId="216" fontId="2" fillId="0" borderId="0" xfId="15" applyNumberFormat="1" applyFont="1" applyFill="1" applyBorder="1" applyAlignment="1">
      <alignment/>
    </xf>
    <xf numFmtId="216" fontId="2" fillId="0" borderId="0" xfId="0" applyNumberFormat="1" applyFont="1" applyFill="1" applyBorder="1" applyAlignment="1">
      <alignment/>
    </xf>
    <xf numFmtId="216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7215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7105650" y="1304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3486150" y="1314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tabSelected="1" view="pageBreakPreview" zoomScale="60" zoomScaleNormal="80" workbookViewId="0" topLeftCell="A1">
      <selection activeCell="I13" sqref="I13"/>
    </sheetView>
  </sheetViews>
  <sheetFormatPr defaultColWidth="9.140625" defaultRowHeight="12.75"/>
  <cols>
    <col min="1" max="1" width="4.8515625" style="11" customWidth="1"/>
    <col min="2" max="2" width="42.140625" style="11" customWidth="1"/>
    <col min="3" max="4" width="14.00390625" style="11" customWidth="1"/>
    <col min="5" max="5" width="5.8515625" style="11" customWidth="1"/>
    <col min="6" max="6" width="15.140625" style="11" customWidth="1"/>
    <col min="7" max="7" width="15.7109375" style="11" customWidth="1"/>
    <col min="8" max="8" width="10.421875" style="11" customWidth="1"/>
    <col min="9" max="9" width="15.57421875" style="11" customWidth="1"/>
    <col min="10" max="10" width="14.00390625" style="11" customWidth="1"/>
    <col min="11" max="11" width="15.140625" style="11" customWidth="1"/>
    <col min="12" max="12" width="14.00390625" style="11" customWidth="1"/>
    <col min="13" max="16384" width="10.8515625" style="11" customWidth="1"/>
  </cols>
  <sheetData>
    <row r="1" spans="2:7" s="23" customFormat="1" ht="15.75">
      <c r="B1" s="24" t="s">
        <v>54</v>
      </c>
      <c r="C1" s="24"/>
      <c r="D1" s="24"/>
      <c r="E1" s="24"/>
      <c r="F1" s="24"/>
      <c r="G1" s="24"/>
    </row>
    <row r="2" spans="2:7" s="23" customFormat="1" ht="15.75">
      <c r="B2" s="24" t="s">
        <v>0</v>
      </c>
      <c r="C2" s="24"/>
      <c r="D2" s="24"/>
      <c r="E2" s="24"/>
      <c r="F2" s="24"/>
      <c r="G2" s="24"/>
    </row>
    <row r="3" spans="2:7" s="23" customFormat="1" ht="15.75">
      <c r="B3" s="24" t="s">
        <v>55</v>
      </c>
      <c r="C3" s="24"/>
      <c r="D3" s="24"/>
      <c r="E3" s="24"/>
      <c r="F3" s="24"/>
      <c r="G3" s="24"/>
    </row>
    <row r="4" spans="2:7" s="23" customFormat="1" ht="15.75">
      <c r="B4" s="55" t="s">
        <v>95</v>
      </c>
      <c r="C4" s="24"/>
      <c r="D4" s="24"/>
      <c r="E4" s="24"/>
      <c r="F4" s="24"/>
      <c r="G4" s="24"/>
    </row>
    <row r="5" spans="2:7" s="23" customFormat="1" ht="15.75">
      <c r="B5" s="24"/>
      <c r="C5" s="24"/>
      <c r="D5" s="24"/>
      <c r="E5" s="24"/>
      <c r="F5" s="24"/>
      <c r="G5" s="24"/>
    </row>
    <row r="6" spans="2:7" s="23" customFormat="1" ht="15.75">
      <c r="B6" s="24" t="s">
        <v>1</v>
      </c>
      <c r="C6" s="24"/>
      <c r="D6" s="24"/>
      <c r="E6" s="24"/>
      <c r="F6" s="24"/>
      <c r="G6" s="24"/>
    </row>
    <row r="7" spans="2:7" s="23" customFormat="1" ht="15.75">
      <c r="B7" s="55" t="s">
        <v>96</v>
      </c>
      <c r="C7" s="24"/>
      <c r="D7" s="24"/>
      <c r="E7" s="24"/>
      <c r="F7" s="24"/>
      <c r="G7" s="24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8" t="s">
        <v>2</v>
      </c>
      <c r="D9" s="78"/>
      <c r="E9" s="5"/>
      <c r="F9" s="78" t="s">
        <v>3</v>
      </c>
      <c r="G9" s="78"/>
    </row>
    <row r="10" spans="2:7" s="4" customFormat="1" ht="15">
      <c r="B10" s="3"/>
      <c r="C10" s="79" t="s">
        <v>97</v>
      </c>
      <c r="D10" s="80"/>
      <c r="E10" s="6"/>
      <c r="F10" s="79" t="s">
        <v>97</v>
      </c>
      <c r="G10" s="80"/>
    </row>
    <row r="11" spans="2:7" s="4" customFormat="1" ht="15">
      <c r="B11" s="3"/>
      <c r="C11" s="7">
        <v>2009</v>
      </c>
      <c r="D11" s="59">
        <v>2008</v>
      </c>
      <c r="E11" s="5"/>
      <c r="F11" s="7">
        <v>2009</v>
      </c>
      <c r="G11" s="59">
        <v>2008</v>
      </c>
    </row>
    <row r="12" spans="2:7" s="4" customFormat="1" ht="15">
      <c r="B12" s="3"/>
      <c r="C12" s="8" t="s">
        <v>4</v>
      </c>
      <c r="D12" s="8" t="s">
        <v>4</v>
      </c>
      <c r="E12" s="8"/>
      <c r="F12" s="8" t="s">
        <v>4</v>
      </c>
      <c r="G12" s="8" t="s">
        <v>4</v>
      </c>
    </row>
    <row r="13" spans="2:9" s="4" customFormat="1" ht="15">
      <c r="B13" s="3"/>
      <c r="C13" s="5"/>
      <c r="D13" s="5"/>
      <c r="E13" s="5"/>
      <c r="F13" s="5"/>
      <c r="G13" s="5"/>
      <c r="I13" s="9"/>
    </row>
    <row r="14" spans="2:9" s="4" customFormat="1" ht="15">
      <c r="B14" s="3" t="s">
        <v>5</v>
      </c>
      <c r="C14" s="19">
        <f>F14-36684</f>
        <v>46788</v>
      </c>
      <c r="D14" s="19">
        <v>48223</v>
      </c>
      <c r="E14" s="19"/>
      <c r="F14" s="19">
        <v>83472</v>
      </c>
      <c r="G14" s="19">
        <v>86269</v>
      </c>
      <c r="I14" s="19"/>
    </row>
    <row r="15" spans="2:9" s="4" customFormat="1" ht="15">
      <c r="B15" s="3"/>
      <c r="C15" s="19"/>
      <c r="D15" s="19"/>
      <c r="E15" s="19"/>
      <c r="F15" s="19"/>
      <c r="G15" s="19"/>
      <c r="I15" s="19"/>
    </row>
    <row r="16" spans="2:9" s="4" customFormat="1" ht="15">
      <c r="B16" s="3" t="s">
        <v>26</v>
      </c>
      <c r="C16" s="19">
        <f>F16-35194</f>
        <v>43560</v>
      </c>
      <c r="D16" s="19">
        <v>45662</v>
      </c>
      <c r="E16" s="19"/>
      <c r="F16" s="19">
        <f>57129+22427-F20</f>
        <v>78754</v>
      </c>
      <c r="G16" s="19">
        <v>83006</v>
      </c>
      <c r="I16" s="19"/>
    </row>
    <row r="17" spans="2:9" s="4" customFormat="1" ht="15">
      <c r="B17" s="3" t="s">
        <v>27</v>
      </c>
      <c r="C17" s="19">
        <f>F17-21</f>
        <v>364</v>
      </c>
      <c r="D17" s="19">
        <v>397</v>
      </c>
      <c r="E17" s="19"/>
      <c r="F17" s="19">
        <f>-27+412</f>
        <v>385</v>
      </c>
      <c r="G17" s="19">
        <v>729</v>
      </c>
      <c r="I17" s="19"/>
    </row>
    <row r="18" spans="2:9" s="4" customFormat="1" ht="15">
      <c r="B18" s="3"/>
      <c r="C18" s="20"/>
      <c r="D18" s="21"/>
      <c r="E18" s="19"/>
      <c r="F18" s="20"/>
      <c r="G18" s="21"/>
      <c r="I18" s="19"/>
    </row>
    <row r="19" spans="2:9" s="4" customFormat="1" ht="15">
      <c r="B19" s="3" t="s">
        <v>82</v>
      </c>
      <c r="C19" s="19">
        <f>C14-C16+C17</f>
        <v>3592</v>
      </c>
      <c r="D19" s="19">
        <f>D14-D16+D17</f>
        <v>2958</v>
      </c>
      <c r="E19" s="19"/>
      <c r="F19" s="19">
        <f>F14-F16+F17</f>
        <v>5103</v>
      </c>
      <c r="G19" s="19">
        <f>G14-G16+G17</f>
        <v>3992</v>
      </c>
      <c r="I19" s="19"/>
    </row>
    <row r="20" spans="2:9" s="4" customFormat="1" ht="15">
      <c r="B20" s="3" t="s">
        <v>28</v>
      </c>
      <c r="C20" s="19">
        <f>F20-481</f>
        <v>321</v>
      </c>
      <c r="D20" s="19">
        <v>418</v>
      </c>
      <c r="E20" s="19"/>
      <c r="F20" s="19">
        <v>802</v>
      </c>
      <c r="G20" s="19">
        <v>962</v>
      </c>
      <c r="I20" s="19"/>
    </row>
    <row r="21" spans="2:9" s="4" customFormat="1" ht="15">
      <c r="B21" s="3" t="s">
        <v>30</v>
      </c>
      <c r="C21" s="19">
        <f>F21-20</f>
        <v>33</v>
      </c>
      <c r="D21" s="19">
        <v>62</v>
      </c>
      <c r="E21" s="19"/>
      <c r="F21" s="19">
        <v>53</v>
      </c>
      <c r="G21" s="19">
        <v>77</v>
      </c>
      <c r="I21" s="19"/>
    </row>
    <row r="22" spans="2:9" s="4" customFormat="1" ht="15">
      <c r="B22" s="3"/>
      <c r="C22" s="20"/>
      <c r="D22" s="21"/>
      <c r="E22" s="19"/>
      <c r="F22" s="20"/>
      <c r="G22" s="21"/>
      <c r="I22" s="19"/>
    </row>
    <row r="23" spans="2:9" s="4" customFormat="1" ht="15">
      <c r="B23" s="3" t="s">
        <v>83</v>
      </c>
      <c r="C23" s="19">
        <f>C19-C20+C21</f>
        <v>3304</v>
      </c>
      <c r="D23" s="19">
        <f>D19-D20+D21</f>
        <v>2602</v>
      </c>
      <c r="E23" s="19"/>
      <c r="F23" s="19">
        <f>F19-F20+F21</f>
        <v>4354</v>
      </c>
      <c r="G23" s="19">
        <f>G19-G20+G21</f>
        <v>3107</v>
      </c>
      <c r="I23" s="19"/>
    </row>
    <row r="24" spans="2:9" s="4" customFormat="1" ht="15">
      <c r="B24" s="3" t="s">
        <v>29</v>
      </c>
      <c r="C24" s="19">
        <f>F24-266</f>
        <v>979</v>
      </c>
      <c r="D24" s="19">
        <v>385</v>
      </c>
      <c r="E24" s="19"/>
      <c r="F24" s="19">
        <v>1245</v>
      </c>
      <c r="G24" s="19">
        <v>562</v>
      </c>
      <c r="I24" s="19"/>
    </row>
    <row r="25" spans="2:9" s="4" customFormat="1" ht="15">
      <c r="B25" s="3"/>
      <c r="C25" s="19"/>
      <c r="D25" s="19"/>
      <c r="E25" s="19"/>
      <c r="F25" s="19"/>
      <c r="G25" s="19"/>
      <c r="I25" s="19"/>
    </row>
    <row r="26" spans="2:9" s="4" customFormat="1" ht="15.75" thickBot="1">
      <c r="B26" s="3" t="s">
        <v>84</v>
      </c>
      <c r="C26" s="22">
        <f>C23-C24</f>
        <v>2325</v>
      </c>
      <c r="D26" s="22">
        <f>SUM(D23-D24)</f>
        <v>2217</v>
      </c>
      <c r="E26" s="19"/>
      <c r="F26" s="22">
        <f>F23-F24</f>
        <v>3109</v>
      </c>
      <c r="G26" s="22">
        <f>SUM(G23-G24)</f>
        <v>2545</v>
      </c>
      <c r="I26" s="19"/>
    </row>
    <row r="27" spans="2:9" s="4" customFormat="1" ht="15.75" thickTop="1">
      <c r="B27" s="3"/>
      <c r="C27" s="19"/>
      <c r="D27" s="19"/>
      <c r="E27" s="19"/>
      <c r="F27" s="19"/>
      <c r="G27" s="19"/>
      <c r="I27" s="19"/>
    </row>
    <row r="28" spans="2:9" s="4" customFormat="1" ht="15">
      <c r="B28" s="3"/>
      <c r="C28" s="19"/>
      <c r="D28" s="19"/>
      <c r="E28" s="19"/>
      <c r="F28" s="19"/>
      <c r="G28" s="19"/>
      <c r="I28" s="19"/>
    </row>
    <row r="29" spans="2:9" s="4" customFormat="1" ht="15">
      <c r="B29" s="3" t="s">
        <v>31</v>
      </c>
      <c r="C29" s="19"/>
      <c r="D29" s="19"/>
      <c r="E29" s="19"/>
      <c r="F29" s="19"/>
      <c r="G29" s="19"/>
      <c r="I29" s="19"/>
    </row>
    <row r="30" spans="2:9" s="4" customFormat="1" ht="15">
      <c r="B30" s="3" t="s">
        <v>32</v>
      </c>
      <c r="C30" s="19">
        <f>F30-784</f>
        <v>2325</v>
      </c>
      <c r="D30" s="19">
        <v>2216</v>
      </c>
      <c r="E30" s="19"/>
      <c r="F30" s="19">
        <v>3109</v>
      </c>
      <c r="G30" s="19">
        <v>2546</v>
      </c>
      <c r="I30" s="19"/>
    </row>
    <row r="31" spans="2:9" s="4" customFormat="1" ht="15">
      <c r="B31" s="3" t="s">
        <v>33</v>
      </c>
      <c r="C31" s="19">
        <f>F31-0</f>
        <v>0</v>
      </c>
      <c r="D31" s="19">
        <v>1</v>
      </c>
      <c r="E31" s="19"/>
      <c r="F31" s="19">
        <v>0</v>
      </c>
      <c r="G31" s="19">
        <v>-1</v>
      </c>
      <c r="I31" s="19"/>
    </row>
    <row r="32" spans="2:9" s="4" customFormat="1" ht="15.75" thickBot="1">
      <c r="B32" s="3" t="s">
        <v>75</v>
      </c>
      <c r="C32" s="22">
        <f>+C30+C31</f>
        <v>2325</v>
      </c>
      <c r="D32" s="22">
        <f>+D30+D31</f>
        <v>2217</v>
      </c>
      <c r="E32" s="19"/>
      <c r="F32" s="22">
        <f>+F30+F31</f>
        <v>3109</v>
      </c>
      <c r="G32" s="22">
        <f>+G30+G31</f>
        <v>2545</v>
      </c>
      <c r="I32" s="19"/>
    </row>
    <row r="33" spans="2:7" s="4" customFormat="1" ht="15.75" thickTop="1">
      <c r="B33" s="3"/>
      <c r="C33" s="19"/>
      <c r="D33" s="19"/>
      <c r="E33" s="19"/>
      <c r="F33" s="19"/>
      <c r="G33" s="19"/>
    </row>
    <row r="34" spans="2:7" s="4" customFormat="1" ht="15">
      <c r="B34" s="3"/>
      <c r="C34" s="19"/>
      <c r="D34" s="19"/>
      <c r="E34" s="19"/>
      <c r="F34" s="19"/>
      <c r="G34" s="19"/>
    </row>
    <row r="35" spans="3:7" s="4" customFormat="1" ht="15">
      <c r="C35" s="19"/>
      <c r="D35" s="19"/>
      <c r="E35" s="19"/>
      <c r="F35" s="19"/>
      <c r="G35" s="19"/>
    </row>
    <row r="36" spans="3:7" s="4" customFormat="1" ht="15">
      <c r="C36" s="19"/>
      <c r="D36" s="19"/>
      <c r="E36" s="19"/>
      <c r="F36" s="19"/>
      <c r="G36" s="19"/>
    </row>
    <row r="37" spans="2:7" s="4" customFormat="1" ht="15">
      <c r="B37" s="3" t="s">
        <v>34</v>
      </c>
      <c r="C37" s="19"/>
      <c r="D37" s="19"/>
      <c r="E37" s="19"/>
      <c r="F37" s="19"/>
      <c r="G37" s="19"/>
    </row>
    <row r="38" spans="2:7" s="4" customFormat="1" ht="15">
      <c r="B38" s="3" t="s">
        <v>69</v>
      </c>
      <c r="C38" s="35">
        <f>C30/40059*100</f>
        <v>5.8039391896952</v>
      </c>
      <c r="D38" s="36">
        <f>D30/40059*100</f>
        <v>5.531840535210565</v>
      </c>
      <c r="E38" s="35"/>
      <c r="F38" s="35">
        <f>F30/40059*100</f>
        <v>7.761052447639731</v>
      </c>
      <c r="G38" s="36">
        <f>G30/40059*100</f>
        <v>6.355625452457625</v>
      </c>
    </row>
    <row r="39" spans="2:7" s="4" customFormat="1" ht="15">
      <c r="B39" s="3"/>
      <c r="C39" s="10"/>
      <c r="D39" s="10"/>
      <c r="E39" s="10"/>
      <c r="F39" s="10"/>
      <c r="G39" s="10"/>
    </row>
    <row r="40" spans="2:9" s="4" customFormat="1" ht="15">
      <c r="B40" s="3"/>
      <c r="C40" s="10"/>
      <c r="D40" s="10"/>
      <c r="E40" s="10"/>
      <c r="F40" s="10"/>
      <c r="G40" s="10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70</v>
      </c>
      <c r="C43" s="3"/>
      <c r="D43" s="3"/>
      <c r="E43" s="3"/>
      <c r="F43" s="3"/>
      <c r="G43" s="3"/>
    </row>
    <row r="44" spans="2:7" s="4" customFormat="1" ht="15">
      <c r="B44" s="56" t="s">
        <v>88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007874015748" right="0.3937007874015748" top="0.984251968503937" bottom="0.984251968503937" header="0.5118110236220472" footer="0.5118110236220472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view="pageBreakPreview" zoomScaleNormal="80" zoomScaleSheetLayoutView="100" workbookViewId="0" topLeftCell="A46">
      <selection activeCell="C56" sqref="C56"/>
    </sheetView>
  </sheetViews>
  <sheetFormatPr defaultColWidth="9.140625" defaultRowHeight="12.75"/>
  <cols>
    <col min="1" max="1" width="4.8515625" style="38" customWidth="1"/>
    <col min="2" max="2" width="3.8515625" style="38" customWidth="1"/>
    <col min="3" max="3" width="49.7109375" style="38" customWidth="1"/>
    <col min="4" max="4" width="20.7109375" style="53" customWidth="1"/>
    <col min="5" max="5" width="1.28515625" style="38" customWidth="1"/>
    <col min="6" max="6" width="20.7109375" style="53" customWidth="1"/>
    <col min="7" max="7" width="13.00390625" style="38" customWidth="1"/>
    <col min="8" max="16384" width="10.8515625" style="38" customWidth="1"/>
  </cols>
  <sheetData>
    <row r="1" spans="1:253" s="37" customFormat="1" ht="15.75">
      <c r="A1" s="2"/>
      <c r="B1" s="2" t="s">
        <v>54</v>
      </c>
      <c r="C1" s="2"/>
      <c r="D1" s="25"/>
      <c r="E1" s="2"/>
      <c r="F1" s="2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37" customFormat="1" ht="15.75">
      <c r="A2" s="2"/>
      <c r="B2" s="2" t="s">
        <v>0</v>
      </c>
      <c r="C2" s="2"/>
      <c r="D2" s="25"/>
      <c r="E2" s="2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37" customFormat="1" ht="15.75">
      <c r="A3" s="2"/>
      <c r="B3" s="2"/>
      <c r="C3" s="2"/>
      <c r="D3" s="25"/>
      <c r="E3" s="2"/>
      <c r="F3" s="2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37" customFormat="1" ht="15.75">
      <c r="A4" s="2"/>
      <c r="B4" s="2" t="s">
        <v>6</v>
      </c>
      <c r="C4" s="2"/>
      <c r="D4" s="25"/>
      <c r="E4" s="2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37" customFormat="1" ht="15.75">
      <c r="A5" s="2"/>
      <c r="B5" s="57" t="s">
        <v>98</v>
      </c>
      <c r="C5" s="2"/>
      <c r="D5" s="25"/>
      <c r="E5" s="2"/>
      <c r="F5" s="2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37" customFormat="1" ht="15.75">
      <c r="A6" s="2"/>
      <c r="B6" s="2"/>
      <c r="C6" s="2"/>
      <c r="D6" s="25"/>
      <c r="E6" s="2"/>
      <c r="F6" s="2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ht="15">
      <c r="A7" s="1"/>
      <c r="C7" s="3"/>
      <c r="D7" s="39" t="s">
        <v>7</v>
      </c>
      <c r="E7" s="3"/>
      <c r="F7" s="39" t="s">
        <v>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</row>
    <row r="8" spans="1:253" ht="15">
      <c r="A8" s="1"/>
      <c r="B8" s="3"/>
      <c r="C8" s="3"/>
      <c r="D8" s="41" t="s">
        <v>105</v>
      </c>
      <c r="E8" s="3"/>
      <c r="F8" s="41" t="s">
        <v>89</v>
      </c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ht="15">
      <c r="A9" s="1"/>
      <c r="B9" s="3"/>
      <c r="C9" s="3"/>
      <c r="D9" s="43" t="s">
        <v>4</v>
      </c>
      <c r="E9" s="3"/>
      <c r="F9" s="43" t="s">
        <v>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ht="15">
      <c r="A10" s="1"/>
      <c r="B10" s="3"/>
      <c r="C10" s="3"/>
      <c r="D10" s="44"/>
      <c r="E10" s="3"/>
      <c r="F10" s="44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5">
      <c r="A11" s="1"/>
      <c r="B11" s="3" t="s">
        <v>36</v>
      </c>
      <c r="C11" s="3"/>
      <c r="D11" s="44"/>
      <c r="E11" s="3"/>
      <c r="F11" s="44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ht="15">
      <c r="A12" s="1"/>
      <c r="B12" s="3"/>
      <c r="C12" s="3"/>
      <c r="D12" s="44"/>
      <c r="E12" s="3"/>
      <c r="F12" s="4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ht="15">
      <c r="A13" s="1"/>
      <c r="B13" s="3" t="s">
        <v>37</v>
      </c>
      <c r="C13" s="3"/>
      <c r="D13" s="44"/>
      <c r="E13" s="3"/>
      <c r="F13" s="4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ht="15">
      <c r="A14" s="1"/>
      <c r="B14" s="3" t="s">
        <v>9</v>
      </c>
      <c r="C14" s="3"/>
      <c r="D14" s="44">
        <f>20328+1</f>
        <v>20329</v>
      </c>
      <c r="E14" s="3"/>
      <c r="F14" s="44">
        <f>20462</f>
        <v>20462</v>
      </c>
      <c r="G14" s="4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ht="15">
      <c r="A15" s="1"/>
      <c r="B15" s="3" t="s">
        <v>35</v>
      </c>
      <c r="C15" s="3"/>
      <c r="D15" s="44">
        <v>0</v>
      </c>
      <c r="E15" s="3"/>
      <c r="F15" s="44">
        <v>0</v>
      </c>
      <c r="G15" s="4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ht="15">
      <c r="A16" s="1"/>
      <c r="B16" s="45" t="s">
        <v>76</v>
      </c>
      <c r="C16" s="3"/>
      <c r="D16" s="44">
        <v>4924</v>
      </c>
      <c r="E16" s="3"/>
      <c r="F16" s="44">
        <v>4956</v>
      </c>
      <c r="G16" s="44"/>
      <c r="H16" s="54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ht="15">
      <c r="A17" s="1"/>
      <c r="B17" s="3" t="s">
        <v>77</v>
      </c>
      <c r="C17" s="3"/>
      <c r="D17" s="44">
        <f>1954+114</f>
        <v>2068</v>
      </c>
      <c r="E17" s="3"/>
      <c r="F17" s="44">
        <f>1954+174</f>
        <v>2128</v>
      </c>
      <c r="G17" s="4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ht="15">
      <c r="A18" s="1"/>
      <c r="B18" s="3" t="s">
        <v>78</v>
      </c>
      <c r="C18" s="3"/>
      <c r="D18" s="44">
        <v>23</v>
      </c>
      <c r="E18" s="3"/>
      <c r="F18" s="44">
        <f>25</f>
        <v>25</v>
      </c>
      <c r="G18" s="4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</row>
    <row r="19" spans="1:253" ht="15">
      <c r="A19" s="1"/>
      <c r="B19" s="3" t="s">
        <v>24</v>
      </c>
      <c r="C19" s="3"/>
      <c r="D19" s="44">
        <v>1949</v>
      </c>
      <c r="E19" s="3"/>
      <c r="F19" s="44">
        <v>1661</v>
      </c>
      <c r="G19" s="4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</row>
    <row r="20" spans="1:253" ht="15">
      <c r="A20" s="1"/>
      <c r="B20" s="3"/>
      <c r="C20" s="3"/>
      <c r="D20" s="46">
        <f>SUM(D14:D19)</f>
        <v>29293</v>
      </c>
      <c r="E20" s="3"/>
      <c r="F20" s="46">
        <f>SUM(F14:F19)</f>
        <v>29232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</row>
    <row r="21" spans="1:253" ht="15">
      <c r="A21" s="1"/>
      <c r="B21" s="3"/>
      <c r="C21" s="3"/>
      <c r="D21" s="44"/>
      <c r="E21" s="3"/>
      <c r="F21" s="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ht="15">
      <c r="A22" s="1"/>
      <c r="B22" s="3" t="s">
        <v>10</v>
      </c>
      <c r="C22" s="3"/>
      <c r="D22" s="44"/>
      <c r="E22" s="3"/>
      <c r="F22" s="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ht="15">
      <c r="A23" s="1"/>
      <c r="B23" s="3" t="s">
        <v>90</v>
      </c>
      <c r="C23" s="3"/>
      <c r="D23" s="44">
        <v>2180</v>
      </c>
      <c r="E23" s="3"/>
      <c r="F23" s="44">
        <f>2180</f>
        <v>2180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pans="1:253" ht="15">
      <c r="A24" s="1"/>
      <c r="B24" s="3" t="s">
        <v>11</v>
      </c>
      <c r="C24" s="11"/>
      <c r="D24" s="44">
        <v>33239</v>
      </c>
      <c r="E24" s="11"/>
      <c r="F24" s="44">
        <f>40471</f>
        <v>40471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</row>
    <row r="25" spans="1:253" ht="15">
      <c r="A25" s="1"/>
      <c r="B25" s="3" t="s">
        <v>12</v>
      </c>
      <c r="C25" s="11"/>
      <c r="D25" s="44">
        <f>35509+1</f>
        <v>35510</v>
      </c>
      <c r="E25" s="11"/>
      <c r="F25" s="44">
        <f>34340</f>
        <v>34340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</row>
    <row r="26" spans="1:253" ht="15">
      <c r="A26" s="1"/>
      <c r="B26" s="3" t="s">
        <v>48</v>
      </c>
      <c r="C26" s="11"/>
      <c r="D26" s="44">
        <v>9788</v>
      </c>
      <c r="E26" s="11"/>
      <c r="F26" s="44">
        <f>7328</f>
        <v>7328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</row>
    <row r="27" spans="1:253" ht="15">
      <c r="A27" s="1"/>
      <c r="B27" s="3" t="s">
        <v>25</v>
      </c>
      <c r="C27" s="11"/>
      <c r="D27" s="44">
        <v>852</v>
      </c>
      <c r="E27" s="11"/>
      <c r="F27" s="44">
        <f>1218</f>
        <v>1218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</row>
    <row r="28" spans="1:253" ht="15">
      <c r="A28" s="1"/>
      <c r="B28" s="3" t="s">
        <v>13</v>
      </c>
      <c r="C28" s="11"/>
      <c r="D28" s="44">
        <v>15076</v>
      </c>
      <c r="E28" s="11"/>
      <c r="F28" s="44">
        <f>12119</f>
        <v>12119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5">
      <c r="A29" s="1"/>
      <c r="B29" s="3"/>
      <c r="C29" s="3"/>
      <c r="D29" s="46">
        <f>SUM(D23:D28)</f>
        <v>96645</v>
      </c>
      <c r="E29" s="3"/>
      <c r="F29" s="46">
        <f>SUM(F23:F28)</f>
        <v>97656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</row>
    <row r="30" spans="1:253" ht="15.75" thickBot="1">
      <c r="A30" s="1"/>
      <c r="B30" s="3" t="s">
        <v>38</v>
      </c>
      <c r="C30" s="3"/>
      <c r="D30" s="47">
        <f>+D20+D29</f>
        <v>125938</v>
      </c>
      <c r="E30" s="3"/>
      <c r="F30" s="47">
        <f>+F20+F29</f>
        <v>126888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</row>
    <row r="31" spans="1:253" ht="15">
      <c r="A31" s="1"/>
      <c r="B31" s="3"/>
      <c r="C31" s="3"/>
      <c r="D31" s="44"/>
      <c r="E31" s="3"/>
      <c r="F31" s="4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</row>
    <row r="32" spans="1:253" ht="15">
      <c r="A32" s="1"/>
      <c r="B32" s="3"/>
      <c r="C32" s="3"/>
      <c r="D32" s="44"/>
      <c r="E32" s="3"/>
      <c r="F32" s="44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</row>
    <row r="33" spans="1:253" ht="15">
      <c r="A33" s="1"/>
      <c r="B33" s="3" t="s">
        <v>39</v>
      </c>
      <c r="C33" s="3"/>
      <c r="D33" s="44"/>
      <c r="E33" s="3"/>
      <c r="F33" s="44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</row>
    <row r="34" spans="1:253" ht="15">
      <c r="A34" s="1"/>
      <c r="B34" s="3"/>
      <c r="C34" s="3"/>
      <c r="D34" s="44"/>
      <c r="E34" s="3"/>
      <c r="F34" s="44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</row>
    <row r="35" spans="1:253" ht="15">
      <c r="A35" s="1"/>
      <c r="B35" s="3" t="s">
        <v>40</v>
      </c>
      <c r="C35" s="3"/>
      <c r="D35" s="44"/>
      <c r="E35" s="3"/>
      <c r="F35" s="44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</row>
    <row r="36" spans="1:253" ht="15">
      <c r="A36" s="1"/>
      <c r="B36" s="3" t="s">
        <v>16</v>
      </c>
      <c r="C36" s="3"/>
      <c r="D36" s="44">
        <v>40059</v>
      </c>
      <c r="E36" s="3"/>
      <c r="F36" s="44">
        <v>40059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</row>
    <row r="37" spans="1:253" ht="15">
      <c r="A37" s="1"/>
      <c r="B37" s="3" t="s">
        <v>41</v>
      </c>
      <c r="C37" s="3"/>
      <c r="D37" s="19">
        <v>2</v>
      </c>
      <c r="E37" s="3"/>
      <c r="F37" s="19">
        <v>-56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</row>
    <row r="38" spans="1:253" ht="15">
      <c r="A38" s="1"/>
      <c r="B38" s="3" t="s">
        <v>49</v>
      </c>
      <c r="C38" s="3"/>
      <c r="D38" s="49">
        <v>28717</v>
      </c>
      <c r="E38" s="3"/>
      <c r="F38" s="49">
        <f>27611</f>
        <v>27611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</row>
    <row r="39" spans="1:253" ht="15">
      <c r="A39" s="1"/>
      <c r="B39" s="3"/>
      <c r="C39" s="3"/>
      <c r="D39" s="44">
        <f>SUM(D36:D38)</f>
        <v>68778</v>
      </c>
      <c r="E39" s="3"/>
      <c r="F39" s="44">
        <f>SUM(F36:F38)</f>
        <v>67614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</row>
    <row r="40" spans="1:253" ht="15">
      <c r="A40" s="1"/>
      <c r="B40" s="3" t="s">
        <v>33</v>
      </c>
      <c r="C40" s="3"/>
      <c r="D40" s="44">
        <v>15</v>
      </c>
      <c r="E40" s="3"/>
      <c r="F40" s="44">
        <v>15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</row>
    <row r="41" spans="1:253" ht="15">
      <c r="A41" s="1"/>
      <c r="B41" s="3" t="s">
        <v>42</v>
      </c>
      <c r="C41" s="3"/>
      <c r="D41" s="46">
        <f>+D39+D40</f>
        <v>68793</v>
      </c>
      <c r="E41" s="3"/>
      <c r="F41" s="46">
        <f>+F39+F40</f>
        <v>67629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</row>
    <row r="42" spans="1:253" ht="15">
      <c r="A42" s="1"/>
      <c r="B42" s="3"/>
      <c r="C42" s="3"/>
      <c r="D42" s="44"/>
      <c r="E42" s="3"/>
      <c r="F42" s="44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</row>
    <row r="43" spans="1:253" ht="15">
      <c r="A43" s="1"/>
      <c r="B43" s="3" t="s">
        <v>43</v>
      </c>
      <c r="C43" s="3"/>
      <c r="D43" s="44"/>
      <c r="E43" s="3"/>
      <c r="F43" s="44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</row>
    <row r="44" spans="1:253" ht="15">
      <c r="A44" s="1"/>
      <c r="B44" s="3" t="s">
        <v>50</v>
      </c>
      <c r="C44" s="3"/>
      <c r="D44" s="44">
        <v>9096</v>
      </c>
      <c r="E44" s="3"/>
      <c r="F44" s="44">
        <v>3586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</row>
    <row r="45" spans="1:253" ht="15">
      <c r="A45" s="1"/>
      <c r="B45" s="3" t="s">
        <v>52</v>
      </c>
      <c r="C45" s="3"/>
      <c r="D45" s="44">
        <v>1474</v>
      </c>
      <c r="E45" s="3"/>
      <c r="F45" s="44">
        <v>1051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</row>
    <row r="46" spans="1:253" ht="15">
      <c r="A46" s="1"/>
      <c r="B46" s="3"/>
      <c r="C46" s="3"/>
      <c r="D46" s="46">
        <f>SUM(D44:D45)</f>
        <v>10570</v>
      </c>
      <c r="E46" s="3"/>
      <c r="F46" s="46">
        <f>SUM(F44:F45)</f>
        <v>4637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</row>
    <row r="47" spans="1:253" ht="15">
      <c r="A47" s="1"/>
      <c r="B47" s="3"/>
      <c r="C47" s="3"/>
      <c r="D47" s="44"/>
      <c r="E47" s="3"/>
      <c r="F47" s="44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</row>
    <row r="48" spans="1:253" ht="15">
      <c r="A48" s="1"/>
      <c r="B48" s="3" t="s">
        <v>14</v>
      </c>
      <c r="C48" s="3"/>
      <c r="D48" s="44"/>
      <c r="E48" s="3"/>
      <c r="F48" s="44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</row>
    <row r="49" spans="1:253" ht="15">
      <c r="A49" s="1"/>
      <c r="B49" s="3" t="s">
        <v>15</v>
      </c>
      <c r="C49" s="11"/>
      <c r="D49" s="44">
        <v>12368</v>
      </c>
      <c r="E49" s="11"/>
      <c r="F49" s="44">
        <f>15424</f>
        <v>15424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</row>
    <row r="50" spans="1:253" ht="15">
      <c r="A50" s="1"/>
      <c r="B50" s="3" t="s">
        <v>44</v>
      </c>
      <c r="C50" s="11"/>
      <c r="D50" s="44">
        <v>11517</v>
      </c>
      <c r="E50" s="11"/>
      <c r="F50" s="44">
        <f>15237</f>
        <v>15237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</row>
    <row r="51" spans="1:253" ht="15">
      <c r="A51" s="1"/>
      <c r="B51" s="3" t="s">
        <v>50</v>
      </c>
      <c r="C51" s="11"/>
      <c r="D51" s="44">
        <v>21811</v>
      </c>
      <c r="E51" s="11"/>
      <c r="F51" s="44">
        <f>23131</f>
        <v>23131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</row>
    <row r="52" spans="1:253" ht="15">
      <c r="A52" s="1"/>
      <c r="B52" s="3" t="s">
        <v>51</v>
      </c>
      <c r="C52" s="11"/>
      <c r="D52" s="44">
        <v>879</v>
      </c>
      <c r="E52" s="11"/>
      <c r="F52" s="44">
        <f>830</f>
        <v>830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</row>
    <row r="53" spans="1:253" ht="15">
      <c r="A53" s="1"/>
      <c r="B53" s="3"/>
      <c r="C53" s="3"/>
      <c r="D53" s="46">
        <f>SUM(D49:D52)</f>
        <v>46575</v>
      </c>
      <c r="E53" s="3"/>
      <c r="F53" s="46">
        <f>SUM(F49:F52)</f>
        <v>54622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</row>
    <row r="54" spans="1:253" ht="15">
      <c r="A54" s="1"/>
      <c r="B54" s="3" t="s">
        <v>53</v>
      </c>
      <c r="C54" s="3"/>
      <c r="D54" s="46">
        <f>+D46+D53</f>
        <v>57145</v>
      </c>
      <c r="E54" s="3"/>
      <c r="F54" s="46">
        <f>+F46+F53</f>
        <v>59259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</row>
    <row r="55" spans="1:253" ht="15.75" thickBot="1">
      <c r="A55" s="1"/>
      <c r="B55" s="3" t="s">
        <v>45</v>
      </c>
      <c r="C55" s="3"/>
      <c r="D55" s="48">
        <f>+D41+D54</f>
        <v>125938</v>
      </c>
      <c r="E55" s="3"/>
      <c r="F55" s="48">
        <f>+F41+F54</f>
        <v>126888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</row>
    <row r="56" spans="1:253" ht="15">
      <c r="A56" s="1"/>
      <c r="B56" s="3"/>
      <c r="C56" s="3"/>
      <c r="D56" s="44"/>
      <c r="E56" s="3"/>
      <c r="F56" s="44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</row>
    <row r="57" spans="1:253" ht="15">
      <c r="A57" s="1"/>
      <c r="B57" s="3"/>
      <c r="C57" s="3"/>
      <c r="D57" s="44"/>
      <c r="E57" s="3"/>
      <c r="F57" s="44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</row>
    <row r="58" spans="1:253" ht="15">
      <c r="A58" s="1"/>
      <c r="B58" s="3" t="s">
        <v>46</v>
      </c>
      <c r="C58" s="3"/>
      <c r="D58" s="11"/>
      <c r="E58" s="3"/>
      <c r="F58" s="1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</row>
    <row r="59" spans="1:253" ht="15.75" thickBot="1">
      <c r="A59" s="1"/>
      <c r="B59" s="3" t="s">
        <v>47</v>
      </c>
      <c r="C59" s="3"/>
      <c r="D59" s="51">
        <f>+D41/D36</f>
        <v>1.717291994308395</v>
      </c>
      <c r="E59" s="3"/>
      <c r="F59" s="51">
        <f>+F41/F36</f>
        <v>1.6882348535909533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</row>
    <row r="60" spans="1:253" ht="15">
      <c r="A60" s="1"/>
      <c r="B60" s="3"/>
      <c r="C60" s="3"/>
      <c r="D60" s="50"/>
      <c r="E60" s="3"/>
      <c r="F60" s="5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</row>
    <row r="61" spans="1:253" ht="15">
      <c r="A61" s="1"/>
      <c r="B61" s="3"/>
      <c r="C61" s="3"/>
      <c r="D61" s="50"/>
      <c r="E61" s="3"/>
      <c r="F61" s="5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</row>
    <row r="62" spans="1:253" ht="15">
      <c r="A62" s="1"/>
      <c r="B62" s="3"/>
      <c r="C62" s="3"/>
      <c r="D62" s="44"/>
      <c r="E62" s="3"/>
      <c r="F62" s="44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</row>
    <row r="63" spans="1:253" ht="15">
      <c r="A63" s="1"/>
      <c r="B63" s="3" t="s">
        <v>71</v>
      </c>
      <c r="C63" s="3"/>
      <c r="D63" s="44"/>
      <c r="E63" s="3"/>
      <c r="F63" s="44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</row>
    <row r="64" spans="1:253" ht="15">
      <c r="A64" s="1"/>
      <c r="B64" s="56" t="s">
        <v>91</v>
      </c>
      <c r="C64" s="3"/>
      <c r="D64" s="44"/>
      <c r="E64" s="3"/>
      <c r="F64" s="44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</row>
    <row r="65" spans="2:6" ht="14.25">
      <c r="B65" s="11"/>
      <c r="C65" s="11"/>
      <c r="D65" s="52"/>
      <c r="E65" s="11"/>
      <c r="F65" s="52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5" zoomScaleNormal="80" zoomScaleSheetLayoutView="75" workbookViewId="0" topLeftCell="A1">
      <selection activeCell="E24" sqref="E24"/>
    </sheetView>
  </sheetViews>
  <sheetFormatPr defaultColWidth="9.140625" defaultRowHeight="12.75"/>
  <cols>
    <col min="1" max="1" width="4.8515625" style="37" customWidth="1"/>
    <col min="2" max="2" width="4.00390625" style="37" customWidth="1"/>
    <col min="3" max="3" width="42.8515625" style="37" customWidth="1"/>
    <col min="4" max="4" width="15.421875" style="37" customWidth="1"/>
    <col min="5" max="5" width="19.421875" style="37" customWidth="1"/>
    <col min="6" max="6" width="16.140625" style="37" customWidth="1"/>
    <col min="7" max="7" width="12.28125" style="37" customWidth="1"/>
    <col min="8" max="9" width="11.7109375" style="37" customWidth="1"/>
    <col min="10" max="10" width="2.28125" style="37" customWidth="1"/>
    <col min="11" max="16384" width="10.8515625" style="37" customWidth="1"/>
  </cols>
  <sheetData>
    <row r="1" spans="1:7" s="23" customFormat="1" ht="15.75">
      <c r="A1" s="2"/>
      <c r="B1" s="2" t="s">
        <v>54</v>
      </c>
      <c r="C1" s="2"/>
      <c r="D1" s="2"/>
      <c r="E1" s="2"/>
      <c r="F1" s="2"/>
      <c r="G1" s="2"/>
    </row>
    <row r="2" spans="1:7" s="26" customFormat="1" ht="15.75">
      <c r="A2" s="24"/>
      <c r="B2" s="24" t="s">
        <v>0</v>
      </c>
      <c r="C2" s="24"/>
      <c r="D2" s="24"/>
      <c r="E2" s="24"/>
      <c r="F2" s="24"/>
      <c r="G2" s="24"/>
    </row>
    <row r="3" spans="1:7" s="26" customFormat="1" ht="15.75">
      <c r="A3" s="2"/>
      <c r="B3" s="2"/>
      <c r="C3" s="2"/>
      <c r="D3" s="2"/>
      <c r="E3" s="60"/>
      <c r="F3" s="37"/>
      <c r="G3" s="24"/>
    </row>
    <row r="4" spans="1:7" s="23" customFormat="1" ht="15.75">
      <c r="A4" s="2"/>
      <c r="B4" s="2" t="s">
        <v>17</v>
      </c>
      <c r="C4" s="2"/>
      <c r="D4" s="2"/>
      <c r="E4" s="2"/>
      <c r="F4" s="2"/>
      <c r="G4" s="2"/>
    </row>
    <row r="5" spans="1:7" s="26" customFormat="1" ht="15.75">
      <c r="A5" s="24"/>
      <c r="B5" s="55" t="s">
        <v>99</v>
      </c>
      <c r="C5" s="24"/>
      <c r="D5" s="24"/>
      <c r="E5" s="24"/>
      <c r="F5" s="24"/>
      <c r="G5" s="24"/>
    </row>
    <row r="6" spans="1:7" s="23" customFormat="1" ht="15.75">
      <c r="A6" s="2"/>
      <c r="B6" s="2"/>
      <c r="C6" s="2"/>
      <c r="D6" s="2"/>
      <c r="E6" s="2"/>
      <c r="F6" s="2"/>
      <c r="G6" s="2"/>
    </row>
    <row r="7" spans="1:9" s="26" customFormat="1" ht="15.75">
      <c r="A7" s="24"/>
      <c r="B7" s="24"/>
      <c r="C7" s="24"/>
      <c r="D7" s="81" t="s">
        <v>59</v>
      </c>
      <c r="E7" s="81"/>
      <c r="F7" s="81"/>
      <c r="G7" s="81"/>
      <c r="H7" s="61" t="s">
        <v>60</v>
      </c>
      <c r="I7" s="61" t="s">
        <v>62</v>
      </c>
    </row>
    <row r="8" spans="1:9" s="23" customFormat="1" ht="15.75">
      <c r="A8" s="2"/>
      <c r="B8" s="2"/>
      <c r="C8" s="2"/>
      <c r="D8" s="37"/>
      <c r="E8" s="62" t="s">
        <v>58</v>
      </c>
      <c r="F8" s="61" t="s">
        <v>57</v>
      </c>
      <c r="G8" s="63"/>
      <c r="H8" s="64" t="s">
        <v>61</v>
      </c>
      <c r="I8" s="64" t="s">
        <v>63</v>
      </c>
    </row>
    <row r="9" spans="1:7" s="26" customFormat="1" ht="15.75">
      <c r="A9" s="24"/>
      <c r="B9" s="24"/>
      <c r="C9" s="24"/>
      <c r="D9" s="61" t="s">
        <v>18</v>
      </c>
      <c r="E9" s="61" t="s">
        <v>19</v>
      </c>
      <c r="F9" s="61" t="s">
        <v>56</v>
      </c>
      <c r="G9" s="61"/>
    </row>
    <row r="10" spans="1:7" s="23" customFormat="1" ht="15.75">
      <c r="A10" s="2"/>
      <c r="B10" s="2"/>
      <c r="C10" s="2"/>
      <c r="D10" s="64" t="s">
        <v>20</v>
      </c>
      <c r="E10" s="64" t="s">
        <v>21</v>
      </c>
      <c r="F10" s="64" t="s">
        <v>86</v>
      </c>
      <c r="G10" s="64" t="s">
        <v>22</v>
      </c>
    </row>
    <row r="11" spans="1:7" s="23" customFormat="1" ht="15.75">
      <c r="A11" s="24"/>
      <c r="B11" s="65" t="s">
        <v>100</v>
      </c>
      <c r="C11" s="2"/>
      <c r="D11" s="64"/>
      <c r="E11" s="64"/>
      <c r="F11" s="64"/>
      <c r="G11" s="64"/>
    </row>
    <row r="12" spans="1:7" s="26" customFormat="1" ht="15.75">
      <c r="A12" s="24"/>
      <c r="B12" s="24"/>
      <c r="C12" s="24"/>
      <c r="D12" s="66"/>
      <c r="E12" s="66"/>
      <c r="F12" s="66"/>
      <c r="G12" s="66"/>
    </row>
    <row r="13" spans="1:9" s="23" customFormat="1" ht="15.75">
      <c r="A13" s="2"/>
      <c r="B13" s="57" t="s">
        <v>87</v>
      </c>
      <c r="C13" s="2"/>
      <c r="D13" s="67">
        <v>40059</v>
      </c>
      <c r="E13" s="67">
        <f>-341</f>
        <v>-341</v>
      </c>
      <c r="F13" s="67">
        <f>21433</f>
        <v>21433</v>
      </c>
      <c r="G13" s="67">
        <f>SUM(D13:F13)</f>
        <v>61151</v>
      </c>
      <c r="H13" s="2">
        <f>38</f>
        <v>38</v>
      </c>
      <c r="I13" s="68">
        <f>+G13+H13</f>
        <v>61189</v>
      </c>
    </row>
    <row r="14" spans="1:9" s="26" customFormat="1" ht="15.75">
      <c r="A14" s="24"/>
      <c r="B14" s="24"/>
      <c r="C14" s="24"/>
      <c r="D14" s="69"/>
      <c r="E14" s="69"/>
      <c r="F14" s="69"/>
      <c r="G14" s="69"/>
      <c r="H14" s="24"/>
      <c r="I14" s="24"/>
    </row>
    <row r="15" spans="1:9" s="23" customFormat="1" ht="15.75">
      <c r="A15" s="2"/>
      <c r="B15" s="2" t="s">
        <v>79</v>
      </c>
      <c r="C15" s="2"/>
      <c r="D15" s="67"/>
      <c r="E15" s="67">
        <v>-6</v>
      </c>
      <c r="F15" s="67"/>
      <c r="G15" s="68">
        <f>+E15+F15</f>
        <v>-6</v>
      </c>
      <c r="H15" s="2"/>
      <c r="I15" s="68">
        <f>+G15+H15</f>
        <v>-6</v>
      </c>
    </row>
    <row r="16" spans="1:9" s="26" customFormat="1" ht="15.75">
      <c r="A16" s="24"/>
      <c r="B16" s="24"/>
      <c r="C16" s="24"/>
      <c r="D16" s="69"/>
      <c r="E16" s="69"/>
      <c r="F16" s="69"/>
      <c r="G16" s="69"/>
      <c r="H16" s="24"/>
      <c r="I16" s="24"/>
    </row>
    <row r="17" spans="1:9" s="23" customFormat="1" ht="15.75">
      <c r="A17" s="2"/>
      <c r="B17" s="2" t="s">
        <v>75</v>
      </c>
      <c r="C17" s="2"/>
      <c r="D17" s="68"/>
      <c r="E17" s="68"/>
      <c r="F17" s="68">
        <v>2546</v>
      </c>
      <c r="G17" s="68">
        <f>F17</f>
        <v>2546</v>
      </c>
      <c r="H17" s="68">
        <v>-1</v>
      </c>
      <c r="I17" s="68">
        <f>+G17+H17</f>
        <v>2545</v>
      </c>
    </row>
    <row r="18" spans="1:9" s="26" customFormat="1" ht="15.75">
      <c r="A18" s="24"/>
      <c r="B18" s="24"/>
      <c r="C18" s="24"/>
      <c r="D18" s="70"/>
      <c r="E18" s="70"/>
      <c r="F18" s="70"/>
      <c r="G18" s="70"/>
      <c r="H18" s="71"/>
      <c r="I18" s="71"/>
    </row>
    <row r="19" spans="1:9" s="23" customFormat="1" ht="16.5" thickBot="1">
      <c r="A19" s="2"/>
      <c r="B19" s="57" t="s">
        <v>101</v>
      </c>
      <c r="C19" s="2"/>
      <c r="D19" s="72">
        <f aca="true" t="shared" si="0" ref="D19:I19">SUM(D13:D18)</f>
        <v>40059</v>
      </c>
      <c r="E19" s="72">
        <f t="shared" si="0"/>
        <v>-347</v>
      </c>
      <c r="F19" s="72">
        <f t="shared" si="0"/>
        <v>23979</v>
      </c>
      <c r="G19" s="72">
        <f t="shared" si="0"/>
        <v>63691</v>
      </c>
      <c r="H19" s="72">
        <f t="shared" si="0"/>
        <v>37</v>
      </c>
      <c r="I19" s="72">
        <f t="shared" si="0"/>
        <v>63728</v>
      </c>
    </row>
    <row r="20" spans="1:9" s="26" customFormat="1" ht="16.5" thickTop="1">
      <c r="A20" s="24"/>
      <c r="B20" s="24"/>
      <c r="C20" s="24"/>
      <c r="D20" s="69"/>
      <c r="E20" s="69"/>
      <c r="F20" s="69"/>
      <c r="G20" s="69"/>
      <c r="H20" s="24"/>
      <c r="I20" s="24"/>
    </row>
    <row r="21" spans="1:9" s="26" customFormat="1" ht="15.75">
      <c r="A21" s="24"/>
      <c r="B21" s="24"/>
      <c r="C21" s="24"/>
      <c r="D21" s="74"/>
      <c r="E21" s="74"/>
      <c r="F21" s="74"/>
      <c r="G21" s="74"/>
      <c r="H21" s="74"/>
      <c r="I21" s="74"/>
    </row>
    <row r="22" spans="1:9" s="23" customFormat="1" ht="15.75">
      <c r="A22" s="2"/>
      <c r="B22" s="65" t="s">
        <v>102</v>
      </c>
      <c r="C22" s="2"/>
      <c r="D22" s="73"/>
      <c r="E22" s="73"/>
      <c r="F22" s="73"/>
      <c r="G22" s="73"/>
      <c r="H22" s="73"/>
      <c r="I22" s="73"/>
    </row>
    <row r="23" spans="1:9" s="26" customFormat="1" ht="15.75">
      <c r="A23" s="24"/>
      <c r="B23" s="24"/>
      <c r="C23" s="24"/>
      <c r="D23" s="74"/>
      <c r="E23" s="74"/>
      <c r="F23" s="74"/>
      <c r="G23" s="74"/>
      <c r="H23" s="74"/>
      <c r="I23" s="74"/>
    </row>
    <row r="24" spans="1:9" s="23" customFormat="1" ht="15.75">
      <c r="A24" s="2"/>
      <c r="B24" s="57" t="s">
        <v>92</v>
      </c>
      <c r="C24" s="2"/>
      <c r="D24" s="73">
        <v>40059</v>
      </c>
      <c r="E24" s="73">
        <f>-56</f>
        <v>-56</v>
      </c>
      <c r="F24" s="73">
        <v>27611</v>
      </c>
      <c r="G24" s="67">
        <f>SUM(D24:F24)</f>
        <v>67614</v>
      </c>
      <c r="H24" s="73">
        <v>15</v>
      </c>
      <c r="I24" s="68">
        <f>+G24+H24</f>
        <v>67629</v>
      </c>
    </row>
    <row r="25" spans="1:9" s="26" customFormat="1" ht="15.75">
      <c r="A25" s="24"/>
      <c r="B25" s="24"/>
      <c r="C25" s="24"/>
      <c r="D25" s="74"/>
      <c r="E25" s="74"/>
      <c r="F25" s="74"/>
      <c r="G25" s="74"/>
      <c r="H25" s="74"/>
      <c r="I25" s="75"/>
    </row>
    <row r="26" spans="1:9" s="26" customFormat="1" ht="15.75">
      <c r="A26" s="2"/>
      <c r="B26" s="2" t="s">
        <v>79</v>
      </c>
      <c r="C26" s="2"/>
      <c r="D26" s="73"/>
      <c r="E26" s="73">
        <v>58</v>
      </c>
      <c r="F26" s="23"/>
      <c r="G26" s="69">
        <f>SUM(D26:F26)</f>
        <v>58</v>
      </c>
      <c r="H26" s="74"/>
      <c r="I26" s="75">
        <f>+G26+H26</f>
        <v>58</v>
      </c>
    </row>
    <row r="27" spans="1:9" s="23" customFormat="1" ht="15.75">
      <c r="A27" s="2"/>
      <c r="B27" s="2"/>
      <c r="C27" s="2"/>
      <c r="D27" s="73"/>
      <c r="E27" s="73"/>
      <c r="F27" s="73"/>
      <c r="G27" s="67"/>
      <c r="H27" s="73"/>
      <c r="I27" s="68"/>
    </row>
    <row r="28" spans="1:9" s="26" customFormat="1" ht="15.75">
      <c r="A28" s="24"/>
      <c r="B28" s="24" t="s">
        <v>75</v>
      </c>
      <c r="C28" s="24"/>
      <c r="D28" s="74"/>
      <c r="E28" s="74"/>
      <c r="F28" s="74">
        <f>'Income Statement'!F26</f>
        <v>3109</v>
      </c>
      <c r="G28" s="69">
        <f>SUM(D28:F28)</f>
        <v>3109</v>
      </c>
      <c r="H28" s="74">
        <v>0</v>
      </c>
      <c r="I28" s="75">
        <f>+G28+H28</f>
        <v>3109</v>
      </c>
    </row>
    <row r="29" spans="1:9" s="23" customFormat="1" ht="15.75">
      <c r="A29" s="2"/>
      <c r="B29" s="2"/>
      <c r="C29" s="2"/>
      <c r="D29" s="73"/>
      <c r="E29" s="73"/>
      <c r="F29" s="73"/>
      <c r="G29" s="67"/>
      <c r="H29" s="73"/>
      <c r="I29" s="68"/>
    </row>
    <row r="30" spans="1:9" s="26" customFormat="1" ht="15.75">
      <c r="A30" s="24"/>
      <c r="B30" s="24" t="s">
        <v>106</v>
      </c>
      <c r="C30" s="24"/>
      <c r="D30" s="74"/>
      <c r="E30" s="74"/>
      <c r="F30" s="74">
        <v>-2003</v>
      </c>
      <c r="G30" s="69">
        <f>SUM(D30:F30)</f>
        <v>-2003</v>
      </c>
      <c r="H30" s="69"/>
      <c r="I30" s="75">
        <f>+G30+H30</f>
        <v>-2003</v>
      </c>
    </row>
    <row r="31" spans="1:9" s="23" customFormat="1" ht="15.75">
      <c r="A31" s="2"/>
      <c r="B31" s="2"/>
      <c r="C31" s="2"/>
      <c r="D31" s="73"/>
      <c r="E31" s="73"/>
      <c r="F31" s="73"/>
      <c r="G31" s="73"/>
      <c r="H31" s="73"/>
      <c r="I31" s="73"/>
    </row>
    <row r="32" spans="1:9" s="26" customFormat="1" ht="16.5" thickBot="1">
      <c r="A32" s="24"/>
      <c r="B32" s="55" t="s">
        <v>103</v>
      </c>
      <c r="C32" s="24"/>
      <c r="D32" s="76">
        <f aca="true" t="shared" si="1" ref="D32:I32">SUM(D24:D31)</f>
        <v>40059</v>
      </c>
      <c r="E32" s="76">
        <f t="shared" si="1"/>
        <v>2</v>
      </c>
      <c r="F32" s="76">
        <f t="shared" si="1"/>
        <v>28717</v>
      </c>
      <c r="G32" s="76">
        <f t="shared" si="1"/>
        <v>68778</v>
      </c>
      <c r="H32" s="76">
        <f t="shared" si="1"/>
        <v>15</v>
      </c>
      <c r="I32" s="76">
        <f t="shared" si="1"/>
        <v>68793</v>
      </c>
    </row>
    <row r="33" spans="1:9" s="23" customFormat="1" ht="16.5" thickTop="1">
      <c r="A33" s="2"/>
      <c r="B33" s="2"/>
      <c r="C33" s="2"/>
      <c r="D33" s="73"/>
      <c r="E33" s="73"/>
      <c r="F33" s="73"/>
      <c r="G33" s="73"/>
      <c r="H33" s="73"/>
      <c r="I33" s="73"/>
    </row>
    <row r="34" spans="1:9" s="26" customFormat="1" ht="15.75">
      <c r="A34" s="24"/>
      <c r="B34" s="24"/>
      <c r="C34" s="24"/>
      <c r="D34" s="74"/>
      <c r="E34" s="74"/>
      <c r="F34" s="74"/>
      <c r="G34" s="74"/>
      <c r="H34" s="74"/>
      <c r="I34" s="74"/>
    </row>
    <row r="35" spans="1:9" s="23" customFormat="1" ht="15.75">
      <c r="A35" s="2"/>
      <c r="B35" s="2"/>
      <c r="C35" s="2"/>
      <c r="D35" s="73"/>
      <c r="E35" s="73"/>
      <c r="F35" s="73"/>
      <c r="G35" s="73"/>
      <c r="H35" s="73"/>
      <c r="I35" s="73"/>
    </row>
    <row r="36" spans="1:7" s="26" customFormat="1" ht="15.75">
      <c r="A36" s="24"/>
      <c r="B36" s="24"/>
      <c r="C36" s="77"/>
      <c r="D36" s="74"/>
      <c r="E36" s="74"/>
      <c r="F36" s="74"/>
      <c r="G36" s="74"/>
    </row>
    <row r="37" s="26" customFormat="1" ht="15"/>
    <row r="38" s="26" customFormat="1" ht="15"/>
    <row r="39" s="26" customFormat="1" ht="15"/>
    <row r="40" s="26" customFormat="1" ht="15"/>
    <row r="41" s="2" customFormat="1" ht="15.75">
      <c r="B41" s="57" t="s">
        <v>108</v>
      </c>
    </row>
    <row r="42" s="23" customFormat="1" ht="15.75">
      <c r="B42" s="2" t="s">
        <v>107</v>
      </c>
    </row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="75" zoomScaleNormal="80" zoomScaleSheetLayoutView="75" workbookViewId="0" topLeftCell="A1">
      <selection activeCell="C20" sqref="C20"/>
    </sheetView>
  </sheetViews>
  <sheetFormatPr defaultColWidth="9.140625" defaultRowHeight="12.75"/>
  <cols>
    <col min="1" max="1" width="2.28125" style="18" customWidth="1"/>
    <col min="2" max="2" width="3.140625" style="18" customWidth="1"/>
    <col min="3" max="3" width="58.00390625" style="18" customWidth="1"/>
    <col min="4" max="4" width="22.7109375" style="18" customWidth="1"/>
    <col min="5" max="5" width="1.8515625" style="14" customWidth="1"/>
    <col min="6" max="6" width="26.7109375" style="18" customWidth="1"/>
    <col min="7" max="7" width="2.57421875" style="18" customWidth="1"/>
    <col min="8" max="16384" width="9.28125" style="18" customWidth="1"/>
  </cols>
  <sheetData>
    <row r="1" spans="1:7" s="30" customFormat="1" ht="15.75">
      <c r="A1" s="28"/>
      <c r="B1" s="2" t="s">
        <v>54</v>
      </c>
      <c r="C1" s="28"/>
      <c r="D1" s="28"/>
      <c r="E1" s="28"/>
      <c r="F1" s="29"/>
      <c r="G1" s="28"/>
    </row>
    <row r="2" spans="1:7" s="30" customFormat="1" ht="15.75">
      <c r="A2" s="28"/>
      <c r="B2" s="2" t="s">
        <v>0</v>
      </c>
      <c r="C2" s="28"/>
      <c r="D2" s="28"/>
      <c r="E2" s="28"/>
      <c r="F2" s="29"/>
      <c r="G2" s="28"/>
    </row>
    <row r="3" spans="1:7" s="30" customFormat="1" ht="15.75">
      <c r="A3" s="28"/>
      <c r="B3" s="28"/>
      <c r="C3" s="28"/>
      <c r="D3" s="28"/>
      <c r="E3" s="28"/>
      <c r="F3" s="29"/>
      <c r="G3" s="28"/>
    </row>
    <row r="4" spans="1:7" s="30" customFormat="1" ht="15.75">
      <c r="A4" s="28"/>
      <c r="B4" s="28" t="s">
        <v>23</v>
      </c>
      <c r="C4" s="28"/>
      <c r="D4" s="28"/>
      <c r="E4" s="28"/>
      <c r="F4" s="29"/>
      <c r="G4" s="28"/>
    </row>
    <row r="5" spans="1:7" s="30" customFormat="1" ht="15.75">
      <c r="A5" s="28"/>
      <c r="B5" s="55" t="s">
        <v>96</v>
      </c>
      <c r="C5" s="28"/>
      <c r="D5" s="28"/>
      <c r="E5" s="28"/>
      <c r="F5" s="29"/>
      <c r="G5" s="28"/>
    </row>
    <row r="6" spans="1:7" s="14" customFormat="1" ht="15">
      <c r="A6" s="12"/>
      <c r="B6" s="12"/>
      <c r="C6" s="12"/>
      <c r="D6" s="12"/>
      <c r="E6" s="12"/>
      <c r="F6" s="13"/>
      <c r="G6" s="12"/>
    </row>
    <row r="7" spans="1:7" s="14" customFormat="1" ht="15">
      <c r="A7" s="12"/>
      <c r="B7" s="12"/>
      <c r="C7" s="12"/>
      <c r="D7" s="32" t="s">
        <v>105</v>
      </c>
      <c r="E7" s="32"/>
      <c r="F7" s="32" t="s">
        <v>104</v>
      </c>
      <c r="G7" s="12"/>
    </row>
    <row r="8" spans="1:7" s="14" customFormat="1" ht="15">
      <c r="A8" s="12"/>
      <c r="B8" s="12"/>
      <c r="C8" s="12"/>
      <c r="D8" s="15" t="s">
        <v>4</v>
      </c>
      <c r="E8" s="15"/>
      <c r="F8" s="15" t="s">
        <v>4</v>
      </c>
      <c r="G8" s="12"/>
    </row>
    <row r="9" spans="1:7" s="14" customFormat="1" ht="15">
      <c r="A9" s="12"/>
      <c r="B9" s="12"/>
      <c r="C9" s="12"/>
      <c r="D9" s="12"/>
      <c r="E9" s="12"/>
      <c r="F9" s="13"/>
      <c r="G9" s="12"/>
    </row>
    <row r="10" spans="1:7" s="14" customFormat="1" ht="15">
      <c r="A10" s="12"/>
      <c r="B10" s="12" t="s">
        <v>80</v>
      </c>
      <c r="C10" s="12"/>
      <c r="D10" s="27">
        <v>206</v>
      </c>
      <c r="E10" s="27"/>
      <c r="F10" s="27">
        <v>4595</v>
      </c>
      <c r="G10" s="12"/>
    </row>
    <row r="11" spans="1:7" s="14" customFormat="1" ht="15">
      <c r="A11" s="12"/>
      <c r="B11" s="12"/>
      <c r="C11" s="12"/>
      <c r="D11" s="27"/>
      <c r="E11" s="27"/>
      <c r="F11" s="27"/>
      <c r="G11" s="12"/>
    </row>
    <row r="12" spans="1:7" s="14" customFormat="1" ht="15">
      <c r="A12" s="12"/>
      <c r="B12" s="12" t="s">
        <v>85</v>
      </c>
      <c r="C12" s="12"/>
      <c r="D12" s="27">
        <v>-479</v>
      </c>
      <c r="E12" s="27"/>
      <c r="F12" s="27">
        <v>-532</v>
      </c>
      <c r="G12" s="12"/>
    </row>
    <row r="13" spans="1:7" s="14" customFormat="1" ht="15">
      <c r="A13" s="12"/>
      <c r="B13" s="12"/>
      <c r="C13" s="12"/>
      <c r="D13" s="27"/>
      <c r="E13" s="27"/>
      <c r="F13" s="27"/>
      <c r="G13" s="12"/>
    </row>
    <row r="14" spans="1:7" s="14" customFormat="1" ht="15">
      <c r="A14" s="12"/>
      <c r="B14" s="12" t="s">
        <v>81</v>
      </c>
      <c r="C14" s="12"/>
      <c r="D14" s="27">
        <v>2888</v>
      </c>
      <c r="E14" s="27"/>
      <c r="F14" s="27">
        <v>-5677</v>
      </c>
      <c r="G14" s="12"/>
    </row>
    <row r="15" spans="1:7" s="14" customFormat="1" ht="15">
      <c r="A15" s="12"/>
      <c r="B15" s="12"/>
      <c r="C15" s="12"/>
      <c r="D15" s="33"/>
      <c r="E15" s="27"/>
      <c r="F15" s="33"/>
      <c r="G15" s="12"/>
    </row>
    <row r="16" spans="1:8" s="14" customFormat="1" ht="15">
      <c r="A16" s="12"/>
      <c r="B16" s="58" t="s">
        <v>94</v>
      </c>
      <c r="C16" s="12"/>
      <c r="D16" s="27">
        <f>D14+D12+D10</f>
        <v>2615</v>
      </c>
      <c r="E16" s="27"/>
      <c r="F16" s="27">
        <f>F14+F12+F10</f>
        <v>-1614</v>
      </c>
      <c r="G16" s="12"/>
      <c r="H16" s="16"/>
    </row>
    <row r="17" spans="1:7" s="14" customFormat="1" ht="15">
      <c r="A17" s="12"/>
      <c r="B17" s="12"/>
      <c r="C17" s="12"/>
      <c r="D17" s="27"/>
      <c r="E17" s="27"/>
      <c r="F17" s="27"/>
      <c r="G17" s="12"/>
    </row>
    <row r="18" spans="1:7" s="14" customFormat="1" ht="15">
      <c r="A18" s="12"/>
      <c r="B18" s="12" t="s">
        <v>65</v>
      </c>
      <c r="C18" s="12"/>
      <c r="D18" s="27">
        <v>11063</v>
      </c>
      <c r="E18" s="27"/>
      <c r="F18" s="27">
        <v>7698</v>
      </c>
      <c r="G18" s="12"/>
    </row>
    <row r="19" spans="1:7" s="14" customFormat="1" ht="15">
      <c r="A19" s="12"/>
      <c r="B19" s="12"/>
      <c r="C19" s="12"/>
      <c r="D19" s="27"/>
      <c r="E19" s="27"/>
      <c r="F19" s="27"/>
      <c r="G19" s="12"/>
    </row>
    <row r="20" spans="1:7" s="14" customFormat="1" ht="15">
      <c r="A20" s="12"/>
      <c r="B20" s="12" t="s">
        <v>64</v>
      </c>
      <c r="C20" s="12"/>
      <c r="D20" s="34">
        <v>58</v>
      </c>
      <c r="E20" s="34"/>
      <c r="F20" s="34">
        <v>-6</v>
      </c>
      <c r="G20" s="12"/>
    </row>
    <row r="21" spans="1:7" s="14" customFormat="1" ht="15">
      <c r="A21" s="12"/>
      <c r="B21" s="12"/>
      <c r="C21" s="12"/>
      <c r="D21" s="27"/>
      <c r="E21" s="27"/>
      <c r="F21" s="27"/>
      <c r="G21" s="12"/>
    </row>
    <row r="22" spans="1:7" s="14" customFormat="1" ht="15.75" thickBot="1">
      <c r="A22" s="12"/>
      <c r="B22" s="12" t="s">
        <v>66</v>
      </c>
      <c r="C22" s="12"/>
      <c r="D22" s="31">
        <f>SUM(D16:D20)</f>
        <v>13736</v>
      </c>
      <c r="E22" s="27"/>
      <c r="F22" s="31">
        <f>SUM(F15:F20)</f>
        <v>6078</v>
      </c>
      <c r="G22" s="12"/>
    </row>
    <row r="23" spans="1:7" s="14" customFormat="1" ht="15.75" thickTop="1">
      <c r="A23" s="12"/>
      <c r="B23" s="12"/>
      <c r="C23" s="12"/>
      <c r="D23" s="13"/>
      <c r="E23" s="13"/>
      <c r="F23" s="13"/>
      <c r="G23" s="12"/>
    </row>
    <row r="24" spans="1:7" s="14" customFormat="1" ht="15">
      <c r="A24" s="12"/>
      <c r="B24" s="12"/>
      <c r="C24" s="12"/>
      <c r="D24" s="13"/>
      <c r="E24" s="13"/>
      <c r="F24" s="13"/>
      <c r="G24" s="12"/>
    </row>
    <row r="25" spans="1:7" s="14" customFormat="1" ht="15">
      <c r="A25" s="12"/>
      <c r="B25" s="12"/>
      <c r="C25" s="12"/>
      <c r="D25" s="13"/>
      <c r="E25" s="13"/>
      <c r="F25" s="13"/>
      <c r="G25" s="12"/>
    </row>
    <row r="26" spans="1:7" s="14" customFormat="1" ht="15">
      <c r="A26" s="12"/>
      <c r="B26" s="12"/>
      <c r="C26" s="12"/>
      <c r="D26" s="13"/>
      <c r="E26" s="13"/>
      <c r="F26" s="13"/>
      <c r="G26" s="12"/>
    </row>
    <row r="27" spans="1:7" s="14" customFormat="1" ht="15">
      <c r="A27" s="12"/>
      <c r="B27" s="12" t="s">
        <v>74</v>
      </c>
      <c r="C27" s="12"/>
      <c r="D27" s="13"/>
      <c r="E27" s="13"/>
      <c r="F27" s="13"/>
      <c r="G27" s="12"/>
    </row>
    <row r="28" spans="1:7" s="14" customFormat="1" ht="15">
      <c r="A28" s="12"/>
      <c r="B28" s="12"/>
      <c r="C28" s="12"/>
      <c r="D28" s="13"/>
      <c r="E28" s="13"/>
      <c r="F28" s="13"/>
      <c r="G28" s="12"/>
    </row>
    <row r="29" spans="1:7" s="14" customFormat="1" ht="15">
      <c r="A29" s="12"/>
      <c r="B29" s="12"/>
      <c r="C29" s="12"/>
      <c r="D29" s="15" t="s">
        <v>73</v>
      </c>
      <c r="E29" s="15"/>
      <c r="F29" s="15" t="s">
        <v>73</v>
      </c>
      <c r="G29" s="12"/>
    </row>
    <row r="30" spans="1:7" s="14" customFormat="1" ht="15">
      <c r="A30" s="12"/>
      <c r="B30" s="12"/>
      <c r="C30" s="12"/>
      <c r="D30" s="32" t="str">
        <f>D7</f>
        <v>30 June 2009</v>
      </c>
      <c r="E30" s="32"/>
      <c r="F30" s="32" t="s">
        <v>104</v>
      </c>
      <c r="G30" s="12"/>
    </row>
    <row r="31" spans="1:7" s="14" customFormat="1" ht="15">
      <c r="A31" s="12"/>
      <c r="B31" s="12"/>
      <c r="C31" s="12"/>
      <c r="D31" s="15" t="s">
        <v>4</v>
      </c>
      <c r="E31" s="15"/>
      <c r="F31" s="15" t="s">
        <v>4</v>
      </c>
      <c r="G31" s="12"/>
    </row>
    <row r="32" spans="1:7" s="14" customFormat="1" ht="15">
      <c r="A32" s="12"/>
      <c r="B32" s="12"/>
      <c r="C32" s="12"/>
      <c r="D32" s="13"/>
      <c r="E32" s="13"/>
      <c r="F32" s="13"/>
      <c r="G32" s="12"/>
    </row>
    <row r="33" spans="1:7" s="14" customFormat="1" ht="15">
      <c r="A33" s="12"/>
      <c r="B33" s="12" t="s">
        <v>67</v>
      </c>
      <c r="C33" s="12"/>
      <c r="D33" s="27">
        <v>15076</v>
      </c>
      <c r="E33" s="27"/>
      <c r="F33" s="27">
        <v>7482</v>
      </c>
      <c r="G33" s="12"/>
    </row>
    <row r="34" spans="1:7" s="14" customFormat="1" ht="15">
      <c r="A34" s="12"/>
      <c r="B34" s="12" t="s">
        <v>68</v>
      </c>
      <c r="C34" s="12"/>
      <c r="D34" s="27">
        <v>-1340</v>
      </c>
      <c r="E34" s="27"/>
      <c r="F34" s="27">
        <v>-1404</v>
      </c>
      <c r="G34" s="12"/>
    </row>
    <row r="35" spans="1:7" s="14" customFormat="1" ht="15.75" thickBot="1">
      <c r="A35" s="12"/>
      <c r="B35" s="12"/>
      <c r="C35" s="12"/>
      <c r="D35" s="31">
        <f>+D33+D34</f>
        <v>13736</v>
      </c>
      <c r="E35" s="27"/>
      <c r="F35" s="31">
        <f>+F33+F34</f>
        <v>6078</v>
      </c>
      <c r="G35" s="12"/>
    </row>
    <row r="36" spans="1:7" s="14" customFormat="1" ht="15.75" thickTop="1">
      <c r="A36" s="12"/>
      <c r="B36" s="12"/>
      <c r="C36" s="12"/>
      <c r="D36" s="27"/>
      <c r="E36" s="27"/>
      <c r="F36" s="27"/>
      <c r="G36" s="12"/>
    </row>
    <row r="37" spans="1:7" s="14" customFormat="1" ht="15">
      <c r="A37" s="12"/>
      <c r="B37" s="12"/>
      <c r="C37" s="12"/>
      <c r="D37" s="27"/>
      <c r="E37" s="27"/>
      <c r="F37" s="27"/>
      <c r="G37" s="12"/>
    </row>
    <row r="38" spans="1:7" s="14" customFormat="1" ht="15">
      <c r="A38" s="12"/>
      <c r="B38" s="12"/>
      <c r="C38" s="12"/>
      <c r="D38" s="27"/>
      <c r="E38" s="27"/>
      <c r="F38" s="27"/>
      <c r="G38" s="12"/>
    </row>
    <row r="39" spans="1:7" s="14" customFormat="1" ht="15">
      <c r="A39" s="12"/>
      <c r="B39" s="12" t="s">
        <v>72</v>
      </c>
      <c r="C39" s="12"/>
      <c r="D39" s="12"/>
      <c r="E39" s="12"/>
      <c r="F39" s="13"/>
      <c r="G39" s="12"/>
    </row>
    <row r="40" spans="1:7" s="14" customFormat="1" ht="15">
      <c r="A40" s="12"/>
      <c r="B40" s="58" t="s">
        <v>93</v>
      </c>
      <c r="C40" s="12"/>
      <c r="D40" s="12"/>
      <c r="E40" s="12"/>
      <c r="F40" s="12"/>
      <c r="G40" s="12"/>
    </row>
    <row r="41" spans="1:6" ht="15">
      <c r="A41" s="17"/>
      <c r="B41" s="17"/>
      <c r="C41" s="17"/>
      <c r="D41" s="17"/>
      <c r="E41" s="12"/>
      <c r="F41" s="17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2009-07-31T03:48:28Z</cp:lastPrinted>
  <dcterms:created xsi:type="dcterms:W3CDTF">1999-10-18T05:29:27Z</dcterms:created>
  <dcterms:modified xsi:type="dcterms:W3CDTF">2009-07-31T03:49:11Z</dcterms:modified>
  <cp:category/>
  <cp:version/>
  <cp:contentType/>
  <cp:contentStatus/>
  <cp:revision>1</cp:revision>
</cp:coreProperties>
</file>